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bayashi-pc\Desktop\"/>
    </mc:Choice>
  </mc:AlternateContent>
  <xr:revisionPtr revIDLastSave="0" documentId="13_ncr:1_{CC174E42-734A-4C1E-BA04-DB8D4EE1A6AD}" xr6:coauthVersionLast="47" xr6:coauthVersionMax="47" xr10:uidLastSave="{00000000-0000-0000-0000-000000000000}"/>
  <bookViews>
    <workbookView xWindow="-120" yWindow="-120" windowWidth="38640" windowHeight="16440" xr2:uid="{9569124F-81E2-46D7-9993-5FE5E0F5344D}"/>
  </bookViews>
  <sheets>
    <sheet name="簡易資金計画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1" l="1"/>
  <c r="B25" i="1"/>
  <c r="B26" i="1" s="1"/>
  <c r="B23" i="1"/>
  <c r="B24" i="1" s="1"/>
  <c r="B22" i="1"/>
  <c r="B18" i="1" a="1"/>
  <c r="B18" i="1" s="1"/>
  <c r="B31" i="1" l="1"/>
  <c r="B8" i="1" l="1"/>
  <c r="B12" i="1" s="1"/>
  <c r="B1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kobayashi-pc</author>
  </authors>
  <commentList>
    <comment ref="B7" authorId="0" shapeId="0" xr:uid="{3EEEC977-E3DD-465B-9DA7-6ED816BCCDA9}">
      <text>
        <r>
          <rPr>
            <b/>
            <sz val="9"/>
            <color indexed="81"/>
            <rFont val="MS P ゴシック"/>
            <family val="3"/>
            <charset val="128"/>
          </rPr>
          <t>スーモなどで
気になる物件を見つけたら、
価格を入れてみてね！</t>
        </r>
      </text>
    </comment>
    <comment ref="B11" authorId="0" shapeId="0" xr:uid="{C84815E9-6A12-4564-9C88-4E1E96FD1272}">
      <text>
        <r>
          <rPr>
            <b/>
            <sz val="9"/>
            <color indexed="81"/>
            <rFont val="MS P ゴシック"/>
            <family val="3"/>
            <charset val="128"/>
          </rPr>
          <t>お手元の自己資金（貯金）を入力してください。（全部使い切ると、引越後がキツイので注意！）</t>
        </r>
      </text>
    </comment>
    <comment ref="B13" authorId="0" shapeId="0" xr:uid="{6F21E897-BE6B-45CF-95BC-740B16127E8E}">
      <text>
        <r>
          <rPr>
            <b/>
            <sz val="9"/>
            <color indexed="81"/>
            <rFont val="MS P ゴシック"/>
            <family val="3"/>
            <charset val="128"/>
          </rPr>
          <t>これから金利は上がり傾向です！　２％くらいになっても支払える計画かやってみてね！</t>
        </r>
      </text>
    </comment>
    <comment ref="B14" authorId="0" shapeId="0" xr:uid="{1C0C8308-E6F1-4603-BBDA-A6902AD9CDF1}">
      <text>
        <r>
          <rPr>
            <b/>
            <sz val="9"/>
            <color indexed="81"/>
            <rFont val="MS P ゴシック"/>
            <family val="3"/>
            <charset val="128"/>
          </rPr>
          <t>基本は３５年払いです。　銀行によって４０年以上の設定も可能ですが一長一短あり。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<sst xmlns="http://schemas.openxmlformats.org/spreadsheetml/2006/main" count="39" uniqueCount="34">
  <si>
    <t>万円</t>
    <rPh sb="0" eb="2">
      <t>マンエン</t>
    </rPh>
    <phoneticPr fontId="2"/>
  </si>
  <si>
    <t>円</t>
    <rPh sb="0" eb="1">
      <t>エン</t>
    </rPh>
    <phoneticPr fontId="2"/>
  </si>
  <si>
    <t>表示登記</t>
    <rPh sb="0" eb="4">
      <t>ヒョウジトウキ</t>
    </rPh>
    <phoneticPr fontId="2"/>
  </si>
  <si>
    <t>建物所有権保存登記</t>
    <rPh sb="0" eb="2">
      <t>タテモノ</t>
    </rPh>
    <rPh sb="2" eb="5">
      <t>ショユウケン</t>
    </rPh>
    <rPh sb="5" eb="7">
      <t>ホゾン</t>
    </rPh>
    <rPh sb="7" eb="9">
      <t>トウキ</t>
    </rPh>
    <phoneticPr fontId="2"/>
  </si>
  <si>
    <t>土地所有権移転登記</t>
    <rPh sb="0" eb="2">
      <t>トチ</t>
    </rPh>
    <rPh sb="2" eb="5">
      <t>ショユウケン</t>
    </rPh>
    <rPh sb="5" eb="7">
      <t>イテン</t>
    </rPh>
    <rPh sb="7" eb="9">
      <t>トウキ</t>
    </rPh>
    <phoneticPr fontId="2"/>
  </si>
  <si>
    <t>物件価格</t>
    <rPh sb="0" eb="2">
      <t>ブッケン</t>
    </rPh>
    <rPh sb="2" eb="4">
      <t>カカク</t>
    </rPh>
    <phoneticPr fontId="2"/>
  </si>
  <si>
    <t>抵当権設定</t>
    <rPh sb="0" eb="3">
      <t>テイトウケン</t>
    </rPh>
    <rPh sb="3" eb="5">
      <t>セッテイ</t>
    </rPh>
    <phoneticPr fontId="2"/>
  </si>
  <si>
    <t>自己資金</t>
    <rPh sb="0" eb="4">
      <t>ジコシキン</t>
    </rPh>
    <phoneticPr fontId="2"/>
  </si>
  <si>
    <t>住宅ローン</t>
    <rPh sb="0" eb="2">
      <t>ジュウタク</t>
    </rPh>
    <phoneticPr fontId="2"/>
  </si>
  <si>
    <t>引越費用</t>
    <rPh sb="0" eb="2">
      <t>ヒッコシ</t>
    </rPh>
    <rPh sb="2" eb="4">
      <t>ヒヨウ</t>
    </rPh>
    <phoneticPr fontId="2"/>
  </si>
  <si>
    <t>家電・カーテン購入</t>
    <rPh sb="0" eb="2">
      <t>カデン</t>
    </rPh>
    <rPh sb="7" eb="9">
      <t>コウニュウ</t>
    </rPh>
    <phoneticPr fontId="2"/>
  </si>
  <si>
    <t>合計</t>
    <rPh sb="0" eb="2">
      <t>ゴウケイ</t>
    </rPh>
    <phoneticPr fontId="2"/>
  </si>
  <si>
    <t>年利</t>
    <rPh sb="0" eb="2">
      <t>ネンリ</t>
    </rPh>
    <phoneticPr fontId="2"/>
  </si>
  <si>
    <t>％</t>
    <phoneticPr fontId="2"/>
  </si>
  <si>
    <t>支払い期間</t>
    <rPh sb="0" eb="2">
      <t>シハラ</t>
    </rPh>
    <rPh sb="3" eb="5">
      <t>キカン</t>
    </rPh>
    <phoneticPr fontId="2"/>
  </si>
  <si>
    <t>年</t>
    <rPh sb="0" eb="1">
      <t>ネン</t>
    </rPh>
    <phoneticPr fontId="2"/>
  </si>
  <si>
    <t>毎月支払い額</t>
    <rPh sb="0" eb="2">
      <t>マイツキ</t>
    </rPh>
    <rPh sb="2" eb="4">
      <t>シハラ</t>
    </rPh>
    <rPh sb="5" eb="6">
      <t>ガク</t>
    </rPh>
    <phoneticPr fontId="2"/>
  </si>
  <si>
    <t>登記料（目安）</t>
    <rPh sb="0" eb="3">
      <t>トウキリョウ</t>
    </rPh>
    <rPh sb="4" eb="6">
      <t>メヤス</t>
    </rPh>
    <phoneticPr fontId="2"/>
  </si>
  <si>
    <t>購入諸経費の内訳</t>
    <rPh sb="0" eb="2">
      <t>コウニュウ</t>
    </rPh>
    <rPh sb="2" eb="5">
      <t>ショケイヒ</t>
    </rPh>
    <rPh sb="6" eb="8">
      <t>ウチワケ</t>
    </rPh>
    <phoneticPr fontId="2"/>
  </si>
  <si>
    <t>諸経費</t>
    <rPh sb="0" eb="3">
      <t>ショケイヒ</t>
    </rPh>
    <phoneticPr fontId="2"/>
  </si>
  <si>
    <t>仲介手数料</t>
    <rPh sb="0" eb="5">
      <t>チュウカイテスウリョウ</t>
    </rPh>
    <phoneticPr fontId="2"/>
  </si>
  <si>
    <t>50%off</t>
    <phoneticPr fontId="2"/>
  </si>
  <si>
    <t>金融機関手数料</t>
    <rPh sb="0" eb="4">
      <t>キンユウキカン</t>
    </rPh>
    <rPh sb="4" eb="7">
      <t>テスウリョウ</t>
    </rPh>
    <phoneticPr fontId="2"/>
  </si>
  <si>
    <t>保証会社手数料</t>
    <rPh sb="0" eb="2">
      <t>ホショウ</t>
    </rPh>
    <rPh sb="2" eb="4">
      <t>カイシャ</t>
    </rPh>
    <rPh sb="4" eb="7">
      <t>テスウリョウ</t>
    </rPh>
    <phoneticPr fontId="2"/>
  </si>
  <si>
    <t>火災保険</t>
    <rPh sb="0" eb="4">
      <t>カサイホケン</t>
    </rPh>
    <phoneticPr fontId="2"/>
  </si>
  <si>
    <t>ローン・保険関係</t>
    <rPh sb="4" eb="6">
      <t>ホケン</t>
    </rPh>
    <rPh sb="6" eb="8">
      <t>カンケイ</t>
    </rPh>
    <phoneticPr fontId="2"/>
  </si>
  <si>
    <t>契約印紙代</t>
    <rPh sb="0" eb="2">
      <t>ケイヤク</t>
    </rPh>
    <rPh sb="2" eb="5">
      <t>インシダイ</t>
    </rPh>
    <phoneticPr fontId="2"/>
  </si>
  <si>
    <t>➊物件価格を入力</t>
    <rPh sb="1" eb="5">
      <t>ブッケンカカク</t>
    </rPh>
    <rPh sb="6" eb="8">
      <t>ニュウリョク</t>
    </rPh>
    <phoneticPr fontId="2"/>
  </si>
  <si>
    <t>❷自己資金を入力</t>
    <rPh sb="1" eb="5">
      <t>ジコシキン</t>
    </rPh>
    <rPh sb="6" eb="8">
      <t>ニュウリョク</t>
    </rPh>
    <phoneticPr fontId="2"/>
  </si>
  <si>
    <t>➌お好みで金利と支払期間を調整</t>
    <rPh sb="2" eb="3">
      <t>コノ</t>
    </rPh>
    <rPh sb="5" eb="7">
      <t>キンリ</t>
    </rPh>
    <rPh sb="8" eb="10">
      <t>シハラ</t>
    </rPh>
    <rPh sb="10" eb="12">
      <t>キカン</t>
    </rPh>
    <rPh sb="13" eb="15">
      <t>チョウセイ</t>
    </rPh>
    <phoneticPr fontId="2"/>
  </si>
  <si>
    <t>新築物件　購入資金計画</t>
    <rPh sb="0" eb="2">
      <t>シンチク</t>
    </rPh>
    <rPh sb="2" eb="4">
      <t>ブッケン</t>
    </rPh>
    <rPh sb="5" eb="7">
      <t>コウニュウ</t>
    </rPh>
    <rPh sb="7" eb="11">
      <t>シキンケイカク</t>
    </rPh>
    <phoneticPr fontId="2"/>
  </si>
  <si>
    <t>購入諸経費　合計</t>
    <rPh sb="0" eb="2">
      <t>コウニュウ</t>
    </rPh>
    <rPh sb="2" eb="5">
      <t>ショケイヒ</t>
    </rPh>
    <rPh sb="6" eb="7">
      <t>ゴウ</t>
    </rPh>
    <rPh sb="7" eb="8">
      <t>ケイ</t>
    </rPh>
    <phoneticPr fontId="2"/>
  </si>
  <si>
    <t>3ステップで完成</t>
    <rPh sb="6" eb="8">
      <t>カンセイ</t>
    </rPh>
    <phoneticPr fontId="2"/>
  </si>
  <si>
    <t>ジオハウスe-sodan   k@geo-h.com コバヤシ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</si>
</sst>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16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0"/>
      <name val="ＭＳ ゴシック"/>
      <family val="3"/>
      <charset val="128"/>
    </font>
    <font>
      <sz val="14"/>
      <color theme="0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4"/>
      <color theme="4" tint="0.39997558519241921"/>
      <name val="ＭＳ ゴシック"/>
      <family val="3"/>
      <charset val="128"/>
    </font>
    <font>
      <sz val="14"/>
      <color theme="8" tint="-0.249977111117893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6"/>
      <color theme="4" tint="-0.249977111117893"/>
      <name val="BIZ UDPゴシック"/>
      <family val="3"/>
      <charset val="128"/>
    </font>
    <font>
      <b/>
      <sz val="14"/>
      <color rgb="FF00B050"/>
      <name val="ＭＳ ゴシック"/>
      <family val="3"/>
      <charset val="128"/>
    </font>
    <font>
      <b/>
      <sz val="14"/>
      <color rgb="FF00B050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</borders>
  <cellStyleXfs count="3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 applyAlignment="1"/>
    <xf numFmtId="0" fontId="5" fillId="0" borderId="0" xfId="0" applyFont="1" applyAlignment="1"/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7" fillId="0" borderId="0" xfId="0" applyFont="1" applyAlignment="1"/>
    <xf numFmtId="1" fontId="7" fillId="0" borderId="0" xfId="0" applyNumberFormat="1" applyFont="1" applyAlignment="1"/>
    <xf numFmtId="6" fontId="5" fillId="0" borderId="0" xfId="1" applyFont="1" applyBorder="1" applyAlignment="1"/>
    <xf numFmtId="0" fontId="4" fillId="3" borderId="2" xfId="0" applyFont="1" applyFill="1" applyBorder="1">
      <alignment vertical="center"/>
    </xf>
    <xf numFmtId="0" fontId="5" fillId="4" borderId="0" xfId="0" applyFont="1" applyFill="1" applyAlignment="1"/>
    <xf numFmtId="0" fontId="8" fillId="0" borderId="4" xfId="0" applyFont="1" applyBorder="1" applyAlignment="1"/>
    <xf numFmtId="6" fontId="8" fillId="0" borderId="3" xfId="1" applyFont="1" applyBorder="1" applyAlignment="1"/>
    <xf numFmtId="6" fontId="8" fillId="0" borderId="5" xfId="1" applyFont="1" applyBorder="1" applyAlignment="1"/>
    <xf numFmtId="0" fontId="8" fillId="0" borderId="0" xfId="0" applyFont="1" applyAlignment="1"/>
    <xf numFmtId="6" fontId="8" fillId="0" borderId="6" xfId="1" applyFont="1" applyBorder="1" applyAlignment="1"/>
    <xf numFmtId="0" fontId="9" fillId="0" borderId="0" xfId="0" applyFont="1" applyAlignment="1"/>
    <xf numFmtId="0" fontId="10" fillId="0" borderId="0" xfId="2" applyAlignment="1">
      <alignment wrapText="1"/>
    </xf>
    <xf numFmtId="0" fontId="12" fillId="0" borderId="0" xfId="0" applyFont="1" applyAlignment="1"/>
    <xf numFmtId="0" fontId="13" fillId="0" borderId="0" xfId="0" applyFont="1" applyAlignment="1"/>
    <xf numFmtId="6" fontId="13" fillId="0" borderId="0" xfId="1" applyFont="1" applyBorder="1" applyAlignment="1"/>
    <xf numFmtId="0" fontId="14" fillId="0" borderId="0" xfId="0" applyFont="1" applyAlignment="1"/>
    <xf numFmtId="0" fontId="15" fillId="0" borderId="0" xfId="0" applyFont="1" applyAlignment="1"/>
    <xf numFmtId="1" fontId="9" fillId="0" borderId="1" xfId="0" applyNumberFormat="1" applyFont="1" applyBorder="1" applyAlignment="1" applyProtection="1">
      <protection locked="0"/>
    </xf>
    <xf numFmtId="1" fontId="9" fillId="0" borderId="7" xfId="0" applyNumberFormat="1" applyFont="1" applyBorder="1" applyAlignment="1" applyProtection="1">
      <protection locked="0"/>
    </xf>
  </cellXfs>
  <cellStyles count="3">
    <cellStyle name="ハイパーリンク" xfId="2" builtinId="8"/>
    <cellStyle name="通貨" xfId="1" builtinId="7"/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171450</xdr:rowOff>
    </xdr:from>
    <xdr:to>
      <xdr:col>1</xdr:col>
      <xdr:colOff>1104899</xdr:colOff>
      <xdr:row>34</xdr:row>
      <xdr:rowOff>276225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91B6C6E-EC56-2099-99CC-A816DA53FF6B}"/>
            </a:ext>
          </a:extLst>
        </xdr:cNvPr>
        <xdr:cNvSpPr txBox="1"/>
      </xdr:nvSpPr>
      <xdr:spPr>
        <a:xfrm>
          <a:off x="0" y="10801350"/>
          <a:ext cx="4333874" cy="1133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/>
            <a:t>※</a:t>
          </a:r>
          <a:r>
            <a:rPr kumimoji="1" lang="ja-JP" altLang="en-US" sz="1200"/>
            <a:t>本紙は購入計画の目安としてご利用ください。</a:t>
          </a:r>
          <a:endParaRPr kumimoji="1" lang="en-US" altLang="ja-JP" sz="1200"/>
        </a:p>
        <a:p>
          <a:r>
            <a:rPr kumimoji="1" lang="ja-JP" altLang="en-US" sz="1200"/>
            <a:t>実際の計画と異なることがございますのでご注意ください。</a:t>
          </a:r>
          <a:endParaRPr kumimoji="1" lang="en-US" altLang="ja-JP" sz="1200"/>
        </a:p>
        <a:p>
          <a:r>
            <a:rPr kumimoji="1" lang="ja-JP" altLang="en-US" sz="1200"/>
            <a:t>具体的な計画書を個別に作成いたします。</a:t>
          </a:r>
          <a:endParaRPr kumimoji="1" lang="en-US" altLang="ja-JP" sz="1200"/>
        </a:p>
        <a:p>
          <a:r>
            <a:rPr kumimoji="1" lang="ja-JP" altLang="en-US" sz="1200"/>
            <a:t>いつでもお気軽にご相談ください。</a:t>
          </a:r>
          <a:endParaRPr kumimoji="1" lang="en-US" altLang="ja-JP" sz="1200"/>
        </a:p>
        <a:p>
          <a:endParaRPr kumimoji="1" lang="ja-JP" altLang="en-US" sz="12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@geo-h.com%20&#12467;&#12496;&#12516;&#12471;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91013-4059-4478-BAE0-C6DAB83D1ECE}">
  <dimension ref="A1:C37"/>
  <sheetViews>
    <sheetView tabSelected="1" workbookViewId="0">
      <selection activeCell="A12" sqref="A12"/>
    </sheetView>
  </sheetViews>
  <sheetFormatPr defaultColWidth="0" defaultRowHeight="27" customHeight="1"/>
  <cols>
    <col min="1" max="1" width="42.375" style="4" bestFit="1" customWidth="1"/>
    <col min="2" max="2" width="17.25" style="4" bestFit="1" customWidth="1"/>
    <col min="3" max="3" width="6.75" style="4" bestFit="1" customWidth="1"/>
    <col min="4" max="16384" width="14.75" style="4" hidden="1"/>
  </cols>
  <sheetData>
    <row r="1" spans="1:3" ht="27" customHeight="1">
      <c r="A1" s="1" t="s">
        <v>30</v>
      </c>
      <c r="B1" s="2"/>
      <c r="C1" s="3"/>
    </row>
    <row r="2" spans="1:3" ht="27" customHeight="1">
      <c r="A2" s="5" t="s">
        <v>32</v>
      </c>
      <c r="B2" s="6"/>
    </row>
    <row r="3" spans="1:3" ht="27" customHeight="1">
      <c r="A3" s="17" t="s">
        <v>27</v>
      </c>
    </row>
    <row r="4" spans="1:3" ht="27" customHeight="1">
      <c r="A4" s="17" t="s">
        <v>28</v>
      </c>
    </row>
    <row r="5" spans="1:3" ht="27" customHeight="1">
      <c r="A5" s="22" t="s">
        <v>29</v>
      </c>
    </row>
    <row r="6" spans="1:3" ht="27" customHeight="1" thickBot="1"/>
    <row r="7" spans="1:3" ht="27" customHeight="1" thickBot="1">
      <c r="A7" s="19" t="s">
        <v>5</v>
      </c>
      <c r="B7" s="24">
        <v>5280</v>
      </c>
      <c r="C7" s="17" t="s">
        <v>0</v>
      </c>
    </row>
    <row r="8" spans="1:3" ht="27" customHeight="1">
      <c r="A8" s="7" t="s">
        <v>31</v>
      </c>
      <c r="B8" s="8">
        <f>B31/10000</f>
        <v>284.9348</v>
      </c>
      <c r="C8" s="7" t="s">
        <v>0</v>
      </c>
    </row>
    <row r="9" spans="1:3" ht="27" customHeight="1">
      <c r="A9" s="7" t="s">
        <v>9</v>
      </c>
      <c r="B9" s="8">
        <v>30</v>
      </c>
      <c r="C9" s="7" t="s">
        <v>0</v>
      </c>
    </row>
    <row r="10" spans="1:3" ht="27" customHeight="1" thickBot="1">
      <c r="A10" s="7" t="s">
        <v>10</v>
      </c>
      <c r="B10" s="8">
        <v>100</v>
      </c>
      <c r="C10" s="7" t="s">
        <v>0</v>
      </c>
    </row>
    <row r="11" spans="1:3" ht="27" customHeight="1" thickBot="1">
      <c r="A11" s="19" t="s">
        <v>7</v>
      </c>
      <c r="B11" s="24">
        <v>100</v>
      </c>
      <c r="C11" s="17" t="s">
        <v>0</v>
      </c>
    </row>
    <row r="12" spans="1:3" ht="27" customHeight="1" thickBot="1">
      <c r="A12" s="7" t="s">
        <v>8</v>
      </c>
      <c r="B12" s="8">
        <f>IF(OR(B7="",B7=0,B8="",B8=0,B9="",B9=0,B10="",B10=0,B11="",B11=0),"",B7+B8+B9+B10-B11)</f>
        <v>5594.9348</v>
      </c>
      <c r="C12" s="7" t="s">
        <v>0</v>
      </c>
    </row>
    <row r="13" spans="1:3" ht="27" customHeight="1" thickBot="1">
      <c r="A13" s="23" t="s">
        <v>12</v>
      </c>
      <c r="B13" s="25">
        <v>1</v>
      </c>
      <c r="C13" s="22" t="s">
        <v>13</v>
      </c>
    </row>
    <row r="14" spans="1:3" ht="27" customHeight="1" thickBot="1">
      <c r="A14" s="23" t="s">
        <v>14</v>
      </c>
      <c r="B14" s="25">
        <v>35</v>
      </c>
      <c r="C14" s="22" t="s">
        <v>15</v>
      </c>
    </row>
    <row r="15" spans="1:3" ht="27" customHeight="1">
      <c r="A15" s="20" t="s">
        <v>16</v>
      </c>
      <c r="B15" s="21">
        <f>IF(OR(B7="",B7=0, B11="",B11=0, B12="",B12=0, B13="",B13=0, B14="",B14=0),
   "",
   PMT(B13/100/12, B14*12, -B12*10000)
)</f>
        <v>157937.00805231856</v>
      </c>
      <c r="C15" s="20" t="s">
        <v>1</v>
      </c>
    </row>
    <row r="16" spans="1:3" ht="27" customHeight="1">
      <c r="B16" s="9"/>
    </row>
    <row r="17" spans="1:3" ht="27" customHeight="1">
      <c r="A17" s="10" t="s">
        <v>18</v>
      </c>
      <c r="B17" s="10"/>
      <c r="C17" s="11"/>
    </row>
    <row r="18" spans="1:3" ht="27" customHeight="1">
      <c r="A18" s="12" t="s">
        <v>26</v>
      </c>
      <c r="B18" s="13" cm="1">
        <f t="array" ref="B18">IF(OR(B7="",B7=0),"",
_xlfn.IFS(
   B7&lt;=10,0,
   B7&lt;=50,200,
   B7&lt;=100,500,
   B7&lt;=500,1000,
   B7&lt;=1000,5000,
   B7&lt;=5000,10000,
   B7&lt;=10000,30000,
   B7&lt;=50000,60000,
   B7&lt;=100000,160000,
   B7&lt;=500000,320000,
   B7&gt;500000,480000
))</f>
        <v>30000</v>
      </c>
    </row>
    <row r="19" spans="1:3" ht="27" customHeight="1">
      <c r="A19" s="12" t="s">
        <v>17</v>
      </c>
      <c r="B19" s="14"/>
    </row>
    <row r="20" spans="1:3" ht="27" customHeight="1">
      <c r="A20" s="12" t="s">
        <v>2</v>
      </c>
      <c r="B20" s="14">
        <v>110000</v>
      </c>
    </row>
    <row r="21" spans="1:3" ht="27" customHeight="1">
      <c r="A21" s="12" t="s">
        <v>3</v>
      </c>
      <c r="B21" s="14">
        <v>15000</v>
      </c>
    </row>
    <row r="22" spans="1:3" ht="27" customHeight="1">
      <c r="A22" s="12" t="s">
        <v>4</v>
      </c>
      <c r="B22" s="14">
        <f>IF(B7="","",(B7*10000-18000000)/2*1.5%)</f>
        <v>261000</v>
      </c>
    </row>
    <row r="23" spans="1:3" ht="27" customHeight="1">
      <c r="A23" s="12" t="s">
        <v>6</v>
      </c>
      <c r="B23" s="14">
        <f>IF(OR(B7="",B11="",B13="",B14=""),"",(B7*1.09-B11)*10)</f>
        <v>56552.000000000007</v>
      </c>
    </row>
    <row r="24" spans="1:3" ht="27" customHeight="1">
      <c r="A24" s="12" t="s">
        <v>19</v>
      </c>
      <c r="B24" s="14">
        <f>58000+B23</f>
        <v>114552</v>
      </c>
    </row>
    <row r="25" spans="1:3" ht="27" customHeight="1">
      <c r="A25" s="12" t="s">
        <v>20</v>
      </c>
      <c r="B25" s="14">
        <f>IF(B7="","",(B7-140)*0.03-6)*1.1*10000</f>
        <v>1630200</v>
      </c>
    </row>
    <row r="26" spans="1:3" ht="27" customHeight="1">
      <c r="A26" s="12" t="s">
        <v>21</v>
      </c>
      <c r="B26" s="14">
        <f>B25*-0.5</f>
        <v>-815100</v>
      </c>
    </row>
    <row r="27" spans="1:3" ht="27" customHeight="1">
      <c r="A27" s="12" t="s">
        <v>25</v>
      </c>
      <c r="B27" s="14"/>
    </row>
    <row r="28" spans="1:3" ht="27" customHeight="1">
      <c r="A28" s="12" t="s">
        <v>22</v>
      </c>
      <c r="B28" s="14">
        <f>(B7*1.09-B11)*220</f>
        <v>1244144.0000000002</v>
      </c>
    </row>
    <row r="29" spans="1:3" ht="27" customHeight="1">
      <c r="A29" s="12" t="s">
        <v>23</v>
      </c>
      <c r="B29" s="14">
        <v>33000</v>
      </c>
    </row>
    <row r="30" spans="1:3" ht="27" customHeight="1">
      <c r="A30" s="12" t="s">
        <v>24</v>
      </c>
      <c r="B30" s="14">
        <v>200000</v>
      </c>
    </row>
    <row r="31" spans="1:3" ht="27" customHeight="1">
      <c r="A31" s="15" t="s">
        <v>11</v>
      </c>
      <c r="B31" s="16">
        <f>SUM(B20:B30)</f>
        <v>2849348</v>
      </c>
    </row>
    <row r="37" spans="1:1" ht="20.25">
      <c r="A37" s="18" t="s">
        <v>33</v>
      </c>
    </row>
  </sheetData>
  <sheetProtection algorithmName="SHA-512" hashValue="cG2IpLGlmXiK1rrbCeCuhCEKtwmVpcitWrV4Lf4B8qvQciS+cwxV0FYWNYStsO/Wev3veD1T9KQz5CaHerK+qw==" saltValue="b2+XIrpm+quWiKkCKZitwA==" spinCount="100000" sheet="1" objects="1" scenarios="1"/>
  <phoneticPr fontId="2"/>
  <hyperlinks>
    <hyperlink ref="A37" r:id="rId1" display="k@geo-h.com コバヤシ" xr:uid="{F245BBCE-7D63-49F7-8DCC-7A3388331F28}"/>
  </hyperlinks>
  <pageMargins left="0.7" right="0.7" top="0.75" bottom="0.75" header="0.3" footer="0.3"/>
  <pageSetup paperSize="9" orientation="portrait" verticalDpi="0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簡易資金計画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小林 不動産</dc:creator>
  <cp:lastModifiedBy>小林 不動産</cp:lastModifiedBy>
  <dcterms:created xsi:type="dcterms:W3CDTF">2025-08-17T01:28:35Z</dcterms:created>
  <dcterms:modified xsi:type="dcterms:W3CDTF">2025-08-17T05:17:09Z</dcterms:modified>
</cp:coreProperties>
</file>